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e0290012\Downloads\"/>
    </mc:Choice>
  </mc:AlternateContent>
  <xr:revisionPtr revIDLastSave="0" documentId="8_{77B5939F-0952-42E0-91EF-4DB8EBC1B6C7}" xr6:coauthVersionLast="47" xr6:coauthVersionMax="47" xr10:uidLastSave="{00000000-0000-0000-0000-000000000000}"/>
  <bookViews>
    <workbookView xWindow="-110" yWindow="-110" windowWidth="19420" windowHeight="11500" xr2:uid="{FF57B07A-4770-4CC4-89D4-373B6C041AB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1" i="1" l="1"/>
  <c r="H42" i="1"/>
  <c r="I42" i="1"/>
  <c r="H43" i="1"/>
  <c r="I43" i="1"/>
  <c r="H44" i="1"/>
  <c r="I44" i="1"/>
  <c r="G44" i="1"/>
  <c r="G43" i="1"/>
  <c r="G42" i="1"/>
  <c r="F76" i="1"/>
  <c r="F75" i="1"/>
  <c r="F74" i="1"/>
  <c r="J38" i="1"/>
  <c r="G54" i="1" s="1"/>
  <c r="H36" i="1"/>
  <c r="I36" i="1"/>
  <c r="G36" i="1"/>
  <c r="J31" i="1"/>
  <c r="J36" i="1" s="1"/>
  <c r="E25" i="1"/>
  <c r="I57" i="1"/>
  <c r="I59" i="1"/>
  <c r="I54" i="1" l="1"/>
  <c r="G55" i="1"/>
  <c r="G56" i="1" s="1"/>
  <c r="F77" i="1"/>
  <c r="G25" i="1"/>
  <c r="I25" i="1" s="1"/>
  <c r="H55" i="1" s="1"/>
  <c r="I55" i="1" l="1"/>
  <c r="I56" i="1"/>
  <c r="I66" i="1" s="1"/>
  <c r="G76" i="1" s="1"/>
  <c r="G60" i="1"/>
  <c r="I60" i="1" s="1"/>
  <c r="I65" i="1" l="1"/>
  <c r="H74" i="1" s="1"/>
  <c r="G74" i="1"/>
  <c r="G75" i="1"/>
  <c r="H76" i="1"/>
  <c r="H75" i="1"/>
  <c r="I67" i="1"/>
  <c r="G77" i="1" l="1"/>
  <c r="I74" i="1"/>
  <c r="H77" i="1"/>
  <c r="I75" i="1"/>
  <c r="I76" i="1"/>
  <c r="I77" i="1" l="1"/>
</calcChain>
</file>

<file path=xl/sharedStrings.xml><?xml version="1.0" encoding="utf-8"?>
<sst xmlns="http://schemas.openxmlformats.org/spreadsheetml/2006/main" count="62" uniqueCount="58">
  <si>
    <t>Lp.</t>
  </si>
  <si>
    <t>Działanie</t>
  </si>
  <si>
    <t>Liczba</t>
  </si>
  <si>
    <t>Koszt jednostkowy</t>
  </si>
  <si>
    <t>Suma kosztów jednostkowych [3 x 4]</t>
  </si>
  <si>
    <t>[1]</t>
  </si>
  <si>
    <t>[2]</t>
  </si>
  <si>
    <t>[3]</t>
  </si>
  <si>
    <t>[4]</t>
  </si>
  <si>
    <t>[5]</t>
  </si>
  <si>
    <t>Koszty bezpośrednie</t>
  </si>
  <si>
    <t>Badanie lekarskie kwalifikujące do programu i podanie leku</t>
  </si>
  <si>
    <t>Produkt stosowany do jednokrotnego uodpornienia</t>
  </si>
  <si>
    <t>Działania informacyjno-edukacyjne oraz ankieta</t>
  </si>
  <si>
    <t>Szkolenia personelu medycznego</t>
  </si>
  <si>
    <t>Koszty pośrednie</t>
  </si>
  <si>
    <t>Kampania informacyjna</t>
  </si>
  <si>
    <t>Ewaluacja i monitorowanie</t>
  </si>
  <si>
    <t>Suma kosztów programu</t>
  </si>
  <si>
    <t>Cena Beyfortus</t>
  </si>
  <si>
    <t>Rok</t>
  </si>
  <si>
    <t>Liczba dzieci, które zostaną objęte programem wg lat kalendarzowych</t>
  </si>
  <si>
    <t>Łączny koszt realizacji programu</t>
  </si>
  <si>
    <t>Razem</t>
  </si>
  <si>
    <t>Koszt uczestnictwa jednego świadczeniobiorcy w programie:</t>
  </si>
  <si>
    <t>1) uwzględniając wszystkie kategorie kosztowe</t>
  </si>
  <si>
    <t>Koszty jednostkowe (rozdz. 6.1)</t>
  </si>
  <si>
    <t>Koszty całkowite (rozdz. 6.2)</t>
  </si>
  <si>
    <t>Legenda</t>
  </si>
  <si>
    <t>Wartość możliwa do zmiany przez Użytkownika</t>
  </si>
  <si>
    <t>Brak możliwości edycji przez Użytkownika</t>
  </si>
  <si>
    <t>Cena zbytu netto</t>
  </si>
  <si>
    <t>Urzędowa cena zbytu</t>
  </si>
  <si>
    <t>Cena hurtowa brutto</t>
  </si>
  <si>
    <t>Cena liczona wg EUR --&gt; PLN</t>
  </si>
  <si>
    <t>Cena leku EUR</t>
  </si>
  <si>
    <t>Kurs EUR / PLN</t>
  </si>
  <si>
    <t>Marża</t>
  </si>
  <si>
    <t>VAT</t>
  </si>
  <si>
    <t>Cena Beyfortus w obliczeniach kosztowych wg podejścia</t>
  </si>
  <si>
    <t>EUR --&gt; PLN</t>
  </si>
  <si>
    <t>koszt jednostkowy leku wg ustawień powyżej tabeli</t>
  </si>
  <si>
    <t>Kategoria</t>
  </si>
  <si>
    <t>Sezon 2025/2026</t>
  </si>
  <si>
    <t>Sezon 2026/2027</t>
  </si>
  <si>
    <t>Sezon 2027/2028</t>
  </si>
  <si>
    <t>cały sezon</t>
  </si>
  <si>
    <t>do końca XII.2027</t>
  </si>
  <si>
    <t>Rozpowszechnienie interwencji w populacji docelowej</t>
  </si>
  <si>
    <t>Minimalna liczba dzieci, która skorzysta z PPZ liczona wg rozpowszechnienia</t>
  </si>
  <si>
    <t>Liczba dzieci, dla których zabezpieczone środki na realizację PPZ</t>
  </si>
  <si>
    <t>Proponowane dane wejściowe dla wiersza powyżej dla rozpowszechnienia kolejno:</t>
  </si>
  <si>
    <t>2) uwzględniając wszystkie koszty bezpośrednie</t>
  </si>
  <si>
    <t>3) uwzględniając wyłącznie koszty bezpośrednie związane z prowadzeniem interwencji</t>
  </si>
  <si>
    <t>Populacja docelowa (rozdz. 3.1) - grupa bezpośrednia</t>
  </si>
  <si>
    <t>&lt;-- wartości do wpisania przez Użytkownika lub można przekelić z wiersza wyżej / niżej</t>
  </si>
  <si>
    <t>!!! do uzupełnienia - nie przelicza się automatycznie po zmianie rozpowszechnienia !!!</t>
  </si>
  <si>
    <t>Liczba dzieci w wieku 0 lat zamieszkałych w mieście X w kolejnych sezonach RSV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</si>
</sst>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22" x14ac:knownFonts="1">
    <font>
      <sz val="11"/>
      <color theme="1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charset val="238"/>
      <scheme val="minor"/>
    </font>
    <font>
      <b/>
      <sz val="8"/>
      <color theme="1"/>
      <name val="Aptos Narrow"/>
      <family val="2"/>
      <charset val="238"/>
      <scheme val="minor"/>
    </font>
    <font>
      <b/>
      <sz val="9"/>
      <color theme="1"/>
      <name val="Calibri"/>
      <family val="2"/>
      <charset val="238"/>
    </font>
    <font>
      <sz val="10"/>
      <color theme="1"/>
      <name val="Aptos Narrow"/>
      <family val="2"/>
      <charset val="238"/>
      <scheme val="minor"/>
    </font>
    <font>
      <b/>
      <i/>
      <sz val="11"/>
      <color theme="3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i/>
      <u/>
      <sz val="10"/>
      <color theme="1"/>
      <name val="Calibri"/>
      <family val="2"/>
      <charset val="238"/>
    </font>
    <font>
      <i/>
      <sz val="8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  <font>
      <sz val="10"/>
      <color theme="1"/>
      <name val="Calibri"/>
      <family val="2"/>
      <charset val="238"/>
    </font>
    <font>
      <sz val="8"/>
      <color theme="1" tint="0.499984740745262"/>
      <name val="Arial"/>
      <family val="2"/>
      <charset val="238"/>
    </font>
    <font>
      <b/>
      <sz val="11"/>
      <color theme="5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3F0F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gradientFill degree="270">
        <stop position="0">
          <color rgb="FF233E5F"/>
        </stop>
        <stop position="1">
          <color rgb="FF335C8D"/>
        </stop>
      </gradientFill>
    </fill>
    <fill>
      <patternFill patternType="solid">
        <fgColor theme="0"/>
        <bgColor indexed="64"/>
      </patternFill>
    </fill>
    <fill>
      <patternFill patternType="solid">
        <fgColor rgb="FFE1E4EB"/>
        <bgColor indexed="9"/>
      </patternFill>
    </fill>
    <fill>
      <patternFill patternType="solid">
        <fgColor rgb="FFE1E4EB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294A71"/>
      </top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56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49" fontId="8" fillId="5" borderId="4">
      <alignment horizontal="left" vertical="center" indent="1"/>
    </xf>
    <xf numFmtId="1" fontId="4" fillId="7" borderId="10" applyNumberFormat="0">
      <alignment horizontal="center" vertical="center"/>
    </xf>
    <xf numFmtId="49" fontId="11" fillId="6" borderId="0">
      <alignment horizontal="left" vertical="center" indent="1"/>
    </xf>
    <xf numFmtId="0" fontId="10" fillId="0" borderId="11" applyNumberFormat="0">
      <alignment horizontal="center" vertical="center"/>
    </xf>
    <xf numFmtId="0" fontId="12" fillId="8" borderId="16" applyNumberFormat="0">
      <alignment horizontal="center" vertical="center"/>
    </xf>
  </cellStyleXfs>
  <cellXfs count="61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8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8" fontId="5" fillId="0" borderId="3" xfId="0" applyNumberFormat="1" applyFont="1" applyBorder="1" applyAlignment="1">
      <alignment horizontal="center" vertical="center" wrapText="1"/>
    </xf>
    <xf numFmtId="0" fontId="0" fillId="4" borderId="0" xfId="0" applyFill="1"/>
    <xf numFmtId="0" fontId="2" fillId="0" borderId="2" xfId="2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right" vertical="center"/>
    </xf>
    <xf numFmtId="8" fontId="7" fillId="0" borderId="0" xfId="0" applyNumberFormat="1" applyFont="1" applyAlignment="1">
      <alignment horizontal="center"/>
    </xf>
    <xf numFmtId="49" fontId="8" fillId="5" borderId="5" xfId="3" applyBorder="1" applyAlignment="1">
      <alignment vertical="center"/>
    </xf>
    <xf numFmtId="49" fontId="8" fillId="5" borderId="6" xfId="3" applyBorder="1" applyAlignment="1">
      <alignment vertical="center"/>
    </xf>
    <xf numFmtId="49" fontId="8" fillId="5" borderId="7" xfId="3" applyBorder="1" applyAlignment="1">
      <alignment vertical="center"/>
    </xf>
    <xf numFmtId="0" fontId="0" fillId="6" borderId="8" xfId="0" applyFill="1" applyBorder="1" applyAlignment="1">
      <alignment vertical="center"/>
    </xf>
    <xf numFmtId="0" fontId="0" fillId="6" borderId="0" xfId="0" applyFill="1"/>
    <xf numFmtId="0" fontId="9" fillId="6" borderId="0" xfId="0" applyFont="1" applyFill="1"/>
    <xf numFmtId="0" fontId="0" fillId="6" borderId="9" xfId="0" applyFill="1" applyBorder="1"/>
    <xf numFmtId="0" fontId="4" fillId="7" borderId="10" xfId="4" applyNumberFormat="1">
      <alignment horizontal="center" vertical="center"/>
    </xf>
    <xf numFmtId="49" fontId="11" fillId="6" borderId="0" xfId="5">
      <alignment horizontal="left" vertical="center" indent="1"/>
    </xf>
    <xf numFmtId="0" fontId="10" fillId="0" borderId="11" xfId="6">
      <alignment horizontal="center" vertical="center"/>
    </xf>
    <xf numFmtId="0" fontId="0" fillId="6" borderId="12" xfId="0" applyFill="1" applyBorder="1" applyAlignment="1">
      <alignment vertical="center"/>
    </xf>
    <xf numFmtId="0" fontId="0" fillId="6" borderId="13" xfId="0" applyFill="1" applyBorder="1"/>
    <xf numFmtId="0" fontId="9" fillId="6" borderId="13" xfId="0" applyFont="1" applyFill="1" applyBorder="1"/>
    <xf numFmtId="0" fontId="0" fillId="6" borderId="14" xfId="0" applyFill="1" applyBorder="1"/>
    <xf numFmtId="3" fontId="4" fillId="7" borderId="10" xfId="4" applyNumberFormat="1">
      <alignment horizontal="center" vertical="center"/>
    </xf>
    <xf numFmtId="8" fontId="4" fillId="7" borderId="10" xfId="4" applyNumberFormat="1">
      <alignment horizontal="center" vertical="center"/>
    </xf>
    <xf numFmtId="0" fontId="14" fillId="0" borderId="2" xfId="2" applyFont="1"/>
    <xf numFmtId="0" fontId="1" fillId="0" borderId="1" xfId="1"/>
    <xf numFmtId="0" fontId="5" fillId="0" borderId="0" xfId="0" applyFont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49" fontId="8" fillId="5" borderId="3" xfId="3" applyBorder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8" fontId="4" fillId="0" borderId="0" xfId="0" applyNumberFormat="1" applyFont="1" applyAlignment="1">
      <alignment horizontal="center" vertical="center" wrapText="1"/>
    </xf>
    <xf numFmtId="10" fontId="4" fillId="7" borderId="10" xfId="4" applyNumberFormat="1">
      <alignment horizontal="center" vertical="center"/>
    </xf>
    <xf numFmtId="164" fontId="4" fillId="7" borderId="10" xfId="4" applyNumberFormat="1">
      <alignment horizontal="center" vertical="center"/>
    </xf>
    <xf numFmtId="0" fontId="16" fillId="0" borderId="0" xfId="0" applyFont="1" applyAlignment="1">
      <alignment horizontal="left" vertical="center" indent="1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indent="1"/>
    </xf>
    <xf numFmtId="8" fontId="19" fillId="0" borderId="0" xfId="0" applyNumberFormat="1" applyFont="1" applyAlignment="1">
      <alignment horizontal="center" vertical="center"/>
    </xf>
    <xf numFmtId="9" fontId="20" fillId="0" borderId="0" xfId="0" applyNumberFormat="1" applyFont="1" applyAlignment="1">
      <alignment horizontal="center" vertical="center"/>
    </xf>
    <xf numFmtId="3" fontId="20" fillId="0" borderId="3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10" fontId="4" fillId="7" borderId="10" xfId="4" applyNumberForma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</cellXfs>
  <cellStyles count="8">
    <cellStyle name="Nagłówek 2" xfId="1" builtinId="17"/>
    <cellStyle name="Nagłówek 3" xfId="2" builtinId="18"/>
    <cellStyle name="Normalny" xfId="0" builtinId="0"/>
    <cellStyle name="Settings &gt; Cells &gt; Noneditable" xfId="6" xr:uid="{282C23EE-7AEA-4FCE-8A45-37CDF97E198E}"/>
    <cellStyle name="Settings &gt; Description &gt; Left" xfId="5" xr:uid="{4AEA5FA5-791F-4854-AE22-622D3B759706}"/>
    <cellStyle name="Settings &gt; Headline" xfId="3" xr:uid="{D9E81488-7825-425D-8987-C0D217DF1716}"/>
    <cellStyle name="Ust&gt;Aktywny" xfId="4" xr:uid="{55596F00-D1BD-436A-878B-F7CD44EC9288}"/>
    <cellStyle name="W&gt;Kol&gt;NagB" xfId="7" xr:uid="{B97A13B6-59D4-4CEE-AA55-9C871E00DB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37</xdr:col>
      <xdr:colOff>150532</xdr:colOff>
      <xdr:row>3</xdr:row>
      <xdr:rowOff>60325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5C7DA1C-4378-0BAC-B5B5-B69F5D48A2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527500" cy="1384300"/>
        </a:xfrm>
        <a:prstGeom prst="rect">
          <a:avLst/>
        </a:prstGeom>
      </xdr:spPr>
    </xdr:pic>
    <xdr:clientData/>
  </xdr:twoCellAnchor>
  <xdr:twoCellAnchor editAs="absolute">
    <xdr:from>
      <xdr:col>0</xdr:col>
      <xdr:colOff>92075</xdr:colOff>
      <xdr:row>0</xdr:row>
      <xdr:rowOff>92075</xdr:rowOff>
    </xdr:from>
    <xdr:to>
      <xdr:col>3</xdr:col>
      <xdr:colOff>34925</xdr:colOff>
      <xdr:row>1</xdr:row>
      <xdr:rowOff>168275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A3580630-1CA3-F4F7-E8BE-5B274D7AB0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88900"/>
          <a:ext cx="1143000" cy="806450"/>
        </a:xfrm>
        <a:prstGeom prst="rect">
          <a:avLst/>
        </a:prstGeom>
      </xdr:spPr>
    </xdr:pic>
    <xdr:clientData/>
  </xdr:twoCellAnchor>
  <xdr:twoCellAnchor editAs="absolute">
    <xdr:from>
      <xdr:col>3</xdr:col>
      <xdr:colOff>587375</xdr:colOff>
      <xdr:row>0</xdr:row>
      <xdr:rowOff>152400</xdr:rowOff>
    </xdr:from>
    <xdr:to>
      <xdr:col>7</xdr:col>
      <xdr:colOff>1433045</xdr:colOff>
      <xdr:row>0</xdr:row>
      <xdr:rowOff>533400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259F11D5-4389-0822-4025-CACBE99CD744}"/>
            </a:ext>
          </a:extLst>
        </xdr:cNvPr>
        <xdr:cNvSpPr txBox="1"/>
      </xdr:nvSpPr>
      <xdr:spPr>
        <a:xfrm>
          <a:off x="1778000" y="152400"/>
          <a:ext cx="6350000" cy="381000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pl-PL" sz="1350" kern="1200">
              <a:solidFill>
                <a:srgbClr val="FFFFFF"/>
              </a:solidFill>
              <a:latin typeface="Calibri" panose="020F0502020204030204" pitchFamily="34" charset="0"/>
            </a:rPr>
            <a:t>Beyfortus® - PPZ - Koszty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207EB-9248-4317-9DA7-F9A6197A1B49}">
  <sheetPr>
    <outlinePr summaryBelow="0"/>
  </sheetPr>
  <dimension ref="C1:K87"/>
  <sheetViews>
    <sheetView showGridLines="0" tabSelected="1" zoomScale="85" zoomScaleNormal="85" workbookViewId="0">
      <pane ySplit="4" topLeftCell="A16" activePane="bottomLeft" state="frozen"/>
      <selection pane="bottomLeft" activeCell="B31" sqref="B31"/>
    </sheetView>
  </sheetViews>
  <sheetFormatPr defaultRowHeight="15" outlineLevelRow="1" x14ac:dyDescent="0.25"/>
  <cols>
    <col min="1" max="3" width="6" customWidth="1"/>
    <col min="5" max="10" width="24.42578125" customWidth="1"/>
    <col min="12" max="13" width="12.7109375" customWidth="1"/>
    <col min="14" max="14" width="21.85546875" customWidth="1"/>
  </cols>
  <sheetData>
    <row r="1" spans="3:10" s="10" customFormat="1" ht="57.95" customHeight="1" x14ac:dyDescent="0.25"/>
    <row r="2" spans="3:10" s="10" customFormat="1" ht="21.95" customHeight="1" x14ac:dyDescent="0.25"/>
    <row r="3" spans="3:10" s="10" customFormat="1" ht="24.95" customHeight="1" x14ac:dyDescent="0.25"/>
    <row r="4" spans="3:10" s="10" customFormat="1" ht="18.95" customHeight="1" x14ac:dyDescent="0.25"/>
    <row r="6" spans="3:10" x14ac:dyDescent="0.25">
      <c r="C6" s="17" t="s">
        <v>28</v>
      </c>
      <c r="D6" s="18"/>
      <c r="E6" s="18"/>
      <c r="F6" s="19"/>
    </row>
    <row r="7" spans="3:10" x14ac:dyDescent="0.25">
      <c r="C7" s="20"/>
      <c r="D7" s="21"/>
      <c r="E7" s="22"/>
      <c r="F7" s="23"/>
    </row>
    <row r="8" spans="3:10" x14ac:dyDescent="0.25">
      <c r="C8" s="20"/>
      <c r="D8" s="24"/>
      <c r="E8" s="25" t="s">
        <v>29</v>
      </c>
      <c r="F8" s="23"/>
    </row>
    <row r="9" spans="3:10" x14ac:dyDescent="0.25">
      <c r="C9" s="20"/>
      <c r="D9" s="26"/>
      <c r="E9" s="25" t="s">
        <v>30</v>
      </c>
      <c r="F9" s="23"/>
    </row>
    <row r="10" spans="3:10" x14ac:dyDescent="0.25">
      <c r="C10" s="27"/>
      <c r="D10" s="28"/>
      <c r="E10" s="29"/>
      <c r="F10" s="30"/>
    </row>
    <row r="12" spans="3:10" ht="18" thickBot="1" x14ac:dyDescent="0.35">
      <c r="C12" s="34" t="s">
        <v>19</v>
      </c>
      <c r="D12" s="34"/>
      <c r="E12" s="34"/>
      <c r="F12" s="34"/>
      <c r="G12" s="34"/>
      <c r="H12" s="34"/>
      <c r="I12" s="34"/>
      <c r="J12" s="34"/>
    </row>
    <row r="13" spans="3:10" ht="15.75" outlineLevel="1" thickTop="1" x14ac:dyDescent="0.25"/>
    <row r="14" spans="3:10" ht="15.75" outlineLevel="1" thickBot="1" x14ac:dyDescent="0.3">
      <c r="D14" s="33"/>
      <c r="E14" s="33"/>
      <c r="F14" s="11"/>
      <c r="G14" s="11"/>
      <c r="H14" s="11"/>
      <c r="I14" s="11"/>
      <c r="J14" s="11"/>
    </row>
    <row r="15" spans="3:10" outlineLevel="1" x14ac:dyDescent="0.25"/>
    <row r="16" spans="3:10" outlineLevel="1" x14ac:dyDescent="0.25">
      <c r="E16" s="37"/>
      <c r="F16" s="37"/>
      <c r="G16" s="37"/>
      <c r="H16" s="37"/>
      <c r="I16" s="37"/>
    </row>
    <row r="17" spans="3:10" outlineLevel="1" x14ac:dyDescent="0.25">
      <c r="E17" s="41"/>
      <c r="F17" s="40"/>
      <c r="G17" s="36"/>
      <c r="H17" s="40"/>
      <c r="I17" s="36"/>
      <c r="J17" s="38"/>
    </row>
    <row r="18" spans="3:10" outlineLevel="1" x14ac:dyDescent="0.25"/>
    <row r="19" spans="3:10" ht="15.75" outlineLevel="1" thickBot="1" x14ac:dyDescent="0.3">
      <c r="D19" s="33" t="s">
        <v>34</v>
      </c>
      <c r="E19" s="33"/>
      <c r="F19" s="11"/>
      <c r="G19" s="11"/>
      <c r="H19" s="11"/>
      <c r="I19" s="11"/>
      <c r="J19" s="11"/>
    </row>
    <row r="20" spans="3:10" outlineLevel="1" x14ac:dyDescent="0.25"/>
    <row r="21" spans="3:10" outlineLevel="1" x14ac:dyDescent="0.25">
      <c r="E21" s="37" t="s">
        <v>35</v>
      </c>
      <c r="F21" s="37" t="s">
        <v>36</v>
      </c>
    </row>
    <row r="22" spans="3:10" outlineLevel="1" x14ac:dyDescent="0.25">
      <c r="E22" s="41">
        <v>350</v>
      </c>
      <c r="F22" s="41">
        <v>4.3499999999999996</v>
      </c>
    </row>
    <row r="23" spans="3:10" outlineLevel="1" x14ac:dyDescent="0.25"/>
    <row r="24" spans="3:10" outlineLevel="1" x14ac:dyDescent="0.25">
      <c r="E24" s="37" t="s">
        <v>31</v>
      </c>
      <c r="F24" s="37" t="s">
        <v>38</v>
      </c>
      <c r="G24" s="37" t="s">
        <v>32</v>
      </c>
      <c r="H24" s="37" t="s">
        <v>37</v>
      </c>
      <c r="I24" s="37" t="s">
        <v>33</v>
      </c>
    </row>
    <row r="25" spans="3:10" outlineLevel="1" x14ac:dyDescent="0.25">
      <c r="E25" s="36">
        <f>E22*F22</f>
        <v>1522.4999999999998</v>
      </c>
      <c r="F25" s="40">
        <v>0.08</v>
      </c>
      <c r="G25" s="36">
        <f>ROUND(E25*(1+F25),2)</f>
        <v>1644.3</v>
      </c>
      <c r="H25" s="40">
        <v>0.08</v>
      </c>
      <c r="I25" s="36">
        <f>ROUND(G25*(1+H25),2)</f>
        <v>1775.84</v>
      </c>
    </row>
    <row r="26" spans="3:10" outlineLevel="1" x14ac:dyDescent="0.25"/>
    <row r="28" spans="3:10" ht="18" thickBot="1" x14ac:dyDescent="0.35">
      <c r="C28" s="34" t="s">
        <v>54</v>
      </c>
      <c r="D28" s="34"/>
      <c r="E28" s="34"/>
      <c r="F28" s="34"/>
      <c r="G28" s="34"/>
      <c r="H28" s="34"/>
      <c r="I28" s="34"/>
      <c r="J28" s="34"/>
    </row>
    <row r="29" spans="3:10" ht="15.75" outlineLevel="1" thickTop="1" x14ac:dyDescent="0.25"/>
    <row r="30" spans="3:10" outlineLevel="1" x14ac:dyDescent="0.25">
      <c r="D30" s="48" t="s">
        <v>42</v>
      </c>
      <c r="E30" s="48"/>
      <c r="F30" s="48"/>
      <c r="G30" s="4" t="s">
        <v>43</v>
      </c>
      <c r="H30" s="4" t="s">
        <v>44</v>
      </c>
      <c r="I30" s="4" t="s">
        <v>45</v>
      </c>
      <c r="J30" s="4" t="s">
        <v>23</v>
      </c>
    </row>
    <row r="31" spans="3:10" ht="27" customHeight="1" outlineLevel="1" x14ac:dyDescent="0.25">
      <c r="D31" s="49" t="s">
        <v>57</v>
      </c>
      <c r="E31" s="49"/>
      <c r="F31" s="49"/>
      <c r="G31" s="6">
        <v>14301.403034071125</v>
      </c>
      <c r="H31" s="6">
        <v>13891.480626709772</v>
      </c>
      <c r="I31" s="6">
        <v>9000.2413330017389</v>
      </c>
      <c r="J31" s="6">
        <f>SUM(G31:I31)</f>
        <v>37193.124993782636</v>
      </c>
    </row>
    <row r="32" spans="3:10" outlineLevel="1" x14ac:dyDescent="0.25">
      <c r="G32" s="43" t="s">
        <v>46</v>
      </c>
      <c r="H32" s="43" t="s">
        <v>46</v>
      </c>
      <c r="I32" s="43" t="s">
        <v>47</v>
      </c>
    </row>
    <row r="33" spans="3:11" outlineLevel="1" x14ac:dyDescent="0.25"/>
    <row r="34" spans="3:11" outlineLevel="1" x14ac:dyDescent="0.25">
      <c r="F34" s="44" t="s">
        <v>48</v>
      </c>
      <c r="G34" s="57">
        <v>0.35</v>
      </c>
      <c r="H34" s="57"/>
      <c r="I34" s="57"/>
      <c r="J34" s="57"/>
    </row>
    <row r="35" spans="3:11" ht="6" customHeight="1" outlineLevel="1" x14ac:dyDescent="0.25"/>
    <row r="36" spans="3:11" outlineLevel="1" x14ac:dyDescent="0.25">
      <c r="F36" s="44" t="s">
        <v>49</v>
      </c>
      <c r="G36" s="6">
        <f>G31*$G$34</f>
        <v>5005.4910619248931</v>
      </c>
      <c r="H36" s="6">
        <f t="shared" ref="H36:J36" si="0">H31*$G$34</f>
        <v>4862.0182193484197</v>
      </c>
      <c r="I36" s="6">
        <f t="shared" si="0"/>
        <v>3150.0844665506083</v>
      </c>
      <c r="J36" s="6">
        <f t="shared" si="0"/>
        <v>13017.593747823921</v>
      </c>
    </row>
    <row r="37" spans="3:11" ht="6" customHeight="1" outlineLevel="1" x14ac:dyDescent="0.25"/>
    <row r="38" spans="3:11" outlineLevel="1" x14ac:dyDescent="0.25">
      <c r="F38" s="44" t="s">
        <v>50</v>
      </c>
      <c r="G38" s="31">
        <v>3000</v>
      </c>
      <c r="H38" s="31">
        <v>3000</v>
      </c>
      <c r="I38" s="31">
        <v>2000</v>
      </c>
      <c r="J38" s="6">
        <f>SUM(G38:I38)</f>
        <v>8000</v>
      </c>
      <c r="K38" s="42" t="s">
        <v>55</v>
      </c>
    </row>
    <row r="39" spans="3:11" ht="21.75" customHeight="1" outlineLevel="1" x14ac:dyDescent="0.25">
      <c r="G39" s="54" t="s">
        <v>56</v>
      </c>
      <c r="H39" s="55"/>
      <c r="I39" s="56"/>
    </row>
    <row r="40" spans="3:11" outlineLevel="1" x14ac:dyDescent="0.25"/>
    <row r="41" spans="3:11" outlineLevel="1" x14ac:dyDescent="0.25">
      <c r="E41" s="58" t="s">
        <v>51</v>
      </c>
      <c r="F41" s="46">
        <v>0.1</v>
      </c>
      <c r="G41" s="47">
        <v>1500</v>
      </c>
      <c r="H41" s="47">
        <v>1500</v>
      </c>
      <c r="I41" s="47">
        <v>1000</v>
      </c>
    </row>
    <row r="42" spans="3:11" outlineLevel="1" x14ac:dyDescent="0.25">
      <c r="E42" s="58"/>
      <c r="F42" s="46">
        <v>0.2</v>
      </c>
      <c r="G42" s="47">
        <f>G41*2</f>
        <v>3000</v>
      </c>
      <c r="H42" s="47">
        <f t="shared" ref="H42:I42" si="1">H41*2</f>
        <v>3000</v>
      </c>
      <c r="I42" s="47">
        <f t="shared" si="1"/>
        <v>2000</v>
      </c>
    </row>
    <row r="43" spans="3:11" outlineLevel="1" x14ac:dyDescent="0.25">
      <c r="E43" s="58"/>
      <c r="F43" s="46">
        <v>0.3</v>
      </c>
      <c r="G43" s="47">
        <f>G41*3</f>
        <v>4500</v>
      </c>
      <c r="H43" s="47">
        <f t="shared" ref="H43:I43" si="2">H41*3</f>
        <v>4500</v>
      </c>
      <c r="I43" s="47">
        <f t="shared" si="2"/>
        <v>3000</v>
      </c>
    </row>
    <row r="44" spans="3:11" outlineLevel="1" x14ac:dyDescent="0.25">
      <c r="E44" s="58"/>
      <c r="F44" s="46">
        <v>0.35</v>
      </c>
      <c r="G44" s="47">
        <f>G41*3.5</f>
        <v>5250</v>
      </c>
      <c r="H44" s="47">
        <f t="shared" ref="H44:I44" si="3">H41*3.5</f>
        <v>5250</v>
      </c>
      <c r="I44" s="47">
        <f t="shared" si="3"/>
        <v>3500</v>
      </c>
    </row>
    <row r="45" spans="3:11" outlineLevel="1" x14ac:dyDescent="0.25"/>
    <row r="47" spans="3:11" ht="18" thickBot="1" x14ac:dyDescent="0.35">
      <c r="C47" s="34" t="s">
        <v>26</v>
      </c>
      <c r="D47" s="34"/>
      <c r="E47" s="34"/>
      <c r="F47" s="34"/>
      <c r="G47" s="34"/>
      <c r="H47" s="34"/>
      <c r="I47" s="34"/>
      <c r="J47" s="34"/>
    </row>
    <row r="48" spans="3:11" ht="15.75" outlineLevel="1" thickTop="1" x14ac:dyDescent="0.25"/>
    <row r="49" spans="4:10" outlineLevel="1" x14ac:dyDescent="0.25">
      <c r="F49" s="44" t="s">
        <v>39</v>
      </c>
      <c r="G49" s="24" t="s">
        <v>40</v>
      </c>
    </row>
    <row r="50" spans="4:10" outlineLevel="1" x14ac:dyDescent="0.25"/>
    <row r="51" spans="4:10" ht="22.5" outlineLevel="1" x14ac:dyDescent="0.25">
      <c r="D51" s="4" t="s">
        <v>0</v>
      </c>
      <c r="E51" s="59" t="s">
        <v>1</v>
      </c>
      <c r="F51" s="60"/>
      <c r="G51" s="4" t="s">
        <v>2</v>
      </c>
      <c r="H51" s="4" t="s">
        <v>3</v>
      </c>
      <c r="I51" s="4" t="s">
        <v>4</v>
      </c>
    </row>
    <row r="52" spans="4:10" outlineLevel="1" x14ac:dyDescent="0.25">
      <c r="D52" s="4" t="s">
        <v>5</v>
      </c>
      <c r="E52" s="59" t="s">
        <v>6</v>
      </c>
      <c r="F52" s="60"/>
      <c r="G52" s="4" t="s">
        <v>7</v>
      </c>
      <c r="H52" s="4" t="s">
        <v>8</v>
      </c>
      <c r="I52" s="4" t="s">
        <v>9</v>
      </c>
    </row>
    <row r="53" spans="4:10" outlineLevel="1" x14ac:dyDescent="0.25">
      <c r="D53" s="50" t="s">
        <v>10</v>
      </c>
      <c r="E53" s="50"/>
      <c r="F53" s="50"/>
      <c r="G53" s="50"/>
      <c r="H53" s="50"/>
      <c r="I53" s="50"/>
    </row>
    <row r="54" spans="4:10" outlineLevel="1" x14ac:dyDescent="0.25">
      <c r="D54" s="5">
        <v>1</v>
      </c>
      <c r="E54" s="52" t="s">
        <v>11</v>
      </c>
      <c r="F54" s="53"/>
      <c r="G54" s="6">
        <f>J38</f>
        <v>8000</v>
      </c>
      <c r="H54" s="32">
        <v>50</v>
      </c>
      <c r="I54" s="7">
        <f>G54*H54</f>
        <v>400000</v>
      </c>
    </row>
    <row r="55" spans="4:10" outlineLevel="1" x14ac:dyDescent="0.25">
      <c r="D55" s="5">
        <v>2</v>
      </c>
      <c r="E55" s="52" t="s">
        <v>12</v>
      </c>
      <c r="F55" s="53"/>
      <c r="G55" s="6">
        <f>G54</f>
        <v>8000</v>
      </c>
      <c r="H55" s="7">
        <f>IF(G49="PLN",I17,I25)</f>
        <v>1775.84</v>
      </c>
      <c r="I55" s="7">
        <f>G55*H55</f>
        <v>14206720</v>
      </c>
      <c r="J55" s="42" t="s">
        <v>41</v>
      </c>
    </row>
    <row r="56" spans="4:10" outlineLevel="1" x14ac:dyDescent="0.25">
      <c r="D56" s="5">
        <v>3</v>
      </c>
      <c r="E56" s="52" t="s">
        <v>13</v>
      </c>
      <c r="F56" s="53"/>
      <c r="G56" s="6">
        <f>G55</f>
        <v>8000</v>
      </c>
      <c r="H56" s="32">
        <v>12</v>
      </c>
      <c r="I56" s="7">
        <f>G56*H56</f>
        <v>96000</v>
      </c>
    </row>
    <row r="57" spans="4:10" outlineLevel="1" x14ac:dyDescent="0.25">
      <c r="D57" s="5">
        <v>4</v>
      </c>
      <c r="E57" s="52" t="s">
        <v>14</v>
      </c>
      <c r="F57" s="53"/>
      <c r="G57" s="24">
        <v>1</v>
      </c>
      <c r="H57" s="32">
        <v>72000</v>
      </c>
      <c r="I57" s="7">
        <f>G57*H57</f>
        <v>72000</v>
      </c>
    </row>
    <row r="58" spans="4:10" outlineLevel="1" x14ac:dyDescent="0.25">
      <c r="D58" s="50" t="s">
        <v>15</v>
      </c>
      <c r="E58" s="50"/>
      <c r="F58" s="50"/>
      <c r="G58" s="50"/>
      <c r="H58" s="50"/>
      <c r="I58" s="50"/>
      <c r="J58" s="39"/>
    </row>
    <row r="59" spans="4:10" outlineLevel="1" x14ac:dyDescent="0.25">
      <c r="D59" s="5">
        <v>5</v>
      </c>
      <c r="E59" s="52" t="s">
        <v>16</v>
      </c>
      <c r="F59" s="53"/>
      <c r="G59" s="24">
        <v>1</v>
      </c>
      <c r="H59" s="32">
        <v>60000</v>
      </c>
      <c r="I59" s="7">
        <f>G59*H59</f>
        <v>60000</v>
      </c>
      <c r="J59" s="39"/>
    </row>
    <row r="60" spans="4:10" outlineLevel="1" x14ac:dyDescent="0.25">
      <c r="D60" s="5">
        <v>6</v>
      </c>
      <c r="E60" s="52" t="s">
        <v>17</v>
      </c>
      <c r="F60" s="53"/>
      <c r="G60" s="6">
        <f>G56</f>
        <v>8000</v>
      </c>
      <c r="H60" s="32">
        <v>15</v>
      </c>
      <c r="I60" s="7">
        <f>G60*H60</f>
        <v>120000</v>
      </c>
      <c r="J60" s="39"/>
    </row>
    <row r="61" spans="4:10" outlineLevel="1" x14ac:dyDescent="0.25">
      <c r="D61" s="51" t="s">
        <v>18</v>
      </c>
      <c r="E61" s="51"/>
      <c r="F61" s="51"/>
      <c r="G61" s="51"/>
      <c r="H61" s="51"/>
      <c r="I61" s="9">
        <f>SUM(I59:I60,I54:I57)</f>
        <v>14954720</v>
      </c>
      <c r="J61" s="39"/>
    </row>
    <row r="62" spans="4:10" outlineLevel="1" x14ac:dyDescent="0.25">
      <c r="F62" s="1"/>
      <c r="G62" s="1"/>
    </row>
    <row r="63" spans="4:10" outlineLevel="1" x14ac:dyDescent="0.25">
      <c r="H63" s="13" t="s">
        <v>24</v>
      </c>
      <c r="I63" s="14"/>
      <c r="J63" s="14"/>
    </row>
    <row r="64" spans="4:10" outlineLevel="1" x14ac:dyDescent="0.25">
      <c r="F64" s="12"/>
      <c r="H64" s="14"/>
      <c r="I64" s="14"/>
      <c r="J64" s="14"/>
    </row>
    <row r="65" spans="3:10" outlineLevel="1" x14ac:dyDescent="0.25">
      <c r="H65" s="15" t="s">
        <v>25</v>
      </c>
      <c r="I65" s="45">
        <f>I61/8000</f>
        <v>1869.34</v>
      </c>
      <c r="J65" s="16"/>
    </row>
    <row r="66" spans="3:10" outlineLevel="1" x14ac:dyDescent="0.25">
      <c r="H66" s="15" t="s">
        <v>52</v>
      </c>
      <c r="I66" s="45">
        <f>SUM(I54:I57)/8000</f>
        <v>1846.84</v>
      </c>
      <c r="J66" s="16"/>
    </row>
    <row r="67" spans="3:10" outlineLevel="1" x14ac:dyDescent="0.25">
      <c r="H67" s="15" t="s">
        <v>53</v>
      </c>
      <c r="I67" s="45">
        <f>SUM(I54:I56)/8000</f>
        <v>1837.84</v>
      </c>
      <c r="J67" s="16"/>
    </row>
    <row r="68" spans="3:10" outlineLevel="1" x14ac:dyDescent="0.25"/>
    <row r="70" spans="3:10" ht="18" thickBot="1" x14ac:dyDescent="0.35">
      <c r="C70" s="34" t="s">
        <v>27</v>
      </c>
      <c r="D70" s="34"/>
      <c r="E70" s="34"/>
      <c r="F70" s="34"/>
      <c r="G70" s="34"/>
      <c r="H70" s="34"/>
      <c r="I70" s="34"/>
      <c r="J70" s="34"/>
    </row>
    <row r="71" spans="3:10" ht="15.75" outlineLevel="1" thickTop="1" x14ac:dyDescent="0.25"/>
    <row r="72" spans="3:10" outlineLevel="1" x14ac:dyDescent="0.25"/>
    <row r="73" spans="3:10" ht="33.75" outlineLevel="1" x14ac:dyDescent="0.25">
      <c r="D73" s="4" t="s">
        <v>20</v>
      </c>
      <c r="E73" s="4"/>
      <c r="F73" s="4" t="s">
        <v>21</v>
      </c>
      <c r="G73" s="4" t="s">
        <v>10</v>
      </c>
      <c r="H73" s="4" t="s">
        <v>15</v>
      </c>
      <c r="I73" s="4" t="s">
        <v>22</v>
      </c>
    </row>
    <row r="74" spans="3:10" outlineLevel="1" x14ac:dyDescent="0.25">
      <c r="D74" s="8">
        <v>2025</v>
      </c>
      <c r="E74" s="35"/>
      <c r="F74" s="6">
        <f>G38*2/3</f>
        <v>2000</v>
      </c>
      <c r="G74" s="7">
        <f>F74*$I$66</f>
        <v>3693680</v>
      </c>
      <c r="H74" s="7">
        <f>F74*($I$65-$I$66)</f>
        <v>45000</v>
      </c>
      <c r="I74" s="7">
        <f>SUM(G74:H74)</f>
        <v>3738680</v>
      </c>
    </row>
    <row r="75" spans="3:10" outlineLevel="1" x14ac:dyDescent="0.25">
      <c r="D75" s="8">
        <v>2026</v>
      </c>
      <c r="E75" s="35"/>
      <c r="F75" s="6">
        <f>G38*1/3+H38*2/3</f>
        <v>3000</v>
      </c>
      <c r="G75" s="7">
        <f t="shared" ref="G75:G76" si="4">F75*$I$66</f>
        <v>5540520</v>
      </c>
      <c r="H75" s="7">
        <f>F75*($I$65-$I$66)</f>
        <v>67500</v>
      </c>
      <c r="I75" s="7">
        <f t="shared" ref="I75:I76" si="5">SUM(G75:H75)</f>
        <v>5608020</v>
      </c>
      <c r="J75" s="39"/>
    </row>
    <row r="76" spans="3:10" outlineLevel="1" x14ac:dyDescent="0.25">
      <c r="D76" s="8">
        <v>2027</v>
      </c>
      <c r="E76" s="35"/>
      <c r="F76" s="6">
        <f>H38*1/3+I38</f>
        <v>3000</v>
      </c>
      <c r="G76" s="7">
        <f t="shared" si="4"/>
        <v>5540520</v>
      </c>
      <c r="H76" s="7">
        <f>F76*($I$65-$I$66)</f>
        <v>67500</v>
      </c>
      <c r="I76" s="7">
        <f t="shared" si="5"/>
        <v>5608020</v>
      </c>
      <c r="J76" s="39"/>
    </row>
    <row r="77" spans="3:10" outlineLevel="1" x14ac:dyDescent="0.25">
      <c r="D77" s="8" t="s">
        <v>23</v>
      </c>
      <c r="E77" s="8"/>
      <c r="F77" s="6">
        <f>SUM(F74:F76)</f>
        <v>8000</v>
      </c>
      <c r="G77" s="7">
        <f t="shared" ref="G77:I77" si="6">SUM(G74:G76)</f>
        <v>14774720</v>
      </c>
      <c r="H77" s="7">
        <f t="shared" si="6"/>
        <v>180000</v>
      </c>
      <c r="I77" s="7">
        <f t="shared" si="6"/>
        <v>14954720</v>
      </c>
      <c r="J77" s="39"/>
    </row>
    <row r="78" spans="3:10" outlineLevel="1" x14ac:dyDescent="0.25"/>
    <row r="84" spans="7:11" x14ac:dyDescent="0.25">
      <c r="G84" s="2"/>
      <c r="H84" s="3"/>
      <c r="I84" s="3"/>
      <c r="J84" s="3"/>
      <c r="K84" s="3"/>
    </row>
    <row r="85" spans="7:11" x14ac:dyDescent="0.25">
      <c r="G85" s="2"/>
      <c r="H85" s="3"/>
      <c r="I85" s="3"/>
      <c r="J85" s="3"/>
      <c r="K85" s="3"/>
    </row>
    <row r="86" spans="7:11" x14ac:dyDescent="0.25">
      <c r="G86" s="2"/>
      <c r="H86" s="3"/>
      <c r="I86" s="3"/>
      <c r="J86" s="3"/>
      <c r="K86" s="3"/>
    </row>
    <row r="87" spans="7:11" x14ac:dyDescent="0.25">
      <c r="G87" s="2"/>
      <c r="H87" s="3"/>
      <c r="I87" s="3"/>
      <c r="J87" s="3"/>
      <c r="K87" s="3"/>
    </row>
  </sheetData>
  <mergeCells count="16">
    <mergeCell ref="D30:F30"/>
    <mergeCell ref="D31:F31"/>
    <mergeCell ref="D53:I53"/>
    <mergeCell ref="D58:I58"/>
    <mergeCell ref="D61:H61"/>
    <mergeCell ref="E54:F54"/>
    <mergeCell ref="E55:F55"/>
    <mergeCell ref="E56:F56"/>
    <mergeCell ref="E57:F57"/>
    <mergeCell ref="G39:I39"/>
    <mergeCell ref="G34:J34"/>
    <mergeCell ref="E41:E44"/>
    <mergeCell ref="E59:F59"/>
    <mergeCell ref="E60:F60"/>
    <mergeCell ref="E51:F51"/>
    <mergeCell ref="E52:F52"/>
  </mergeCells>
  <phoneticPr fontId="18" type="noConversion"/>
  <dataValidations count="1">
    <dataValidation type="list" allowBlank="1" showInputMessage="1" showErrorMessage="1" sqref="G49" xr:uid="{2AE7FE96-F58D-40EC-B51B-645C96370CD7}">
      <formula1>"PLN,EUR --&gt; PLN"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Niesyczyński</dc:creator>
  <cp:lastModifiedBy>Turska, Anna /PL</cp:lastModifiedBy>
  <dcterms:created xsi:type="dcterms:W3CDTF">2024-11-08T09:15:41Z</dcterms:created>
  <dcterms:modified xsi:type="dcterms:W3CDTF">2024-11-28T08:56:21Z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088468-0951-4aef-9cc3-0a346e475ddc_Enabled">
    <vt:lpwstr>true</vt:lpwstr>
  </property>
  <property fmtid="{D5CDD505-2E9C-101B-9397-08002B2CF9AE}" pid="3" name="MSIP_Label_d9088468-0951-4aef-9cc3-0a346e475ddc_SetDate">
    <vt:lpwstr>2024-11-28T08:43:21Z</vt:lpwstr>
  </property>
  <property fmtid="{D5CDD505-2E9C-101B-9397-08002B2CF9AE}" pid="4" name="MSIP_Label_d9088468-0951-4aef-9cc3-0a346e475ddc_Method">
    <vt:lpwstr>Privileged</vt:lpwstr>
  </property>
  <property fmtid="{D5CDD505-2E9C-101B-9397-08002B2CF9AE}" pid="5" name="MSIP_Label_d9088468-0951-4aef-9cc3-0a346e475ddc_Name">
    <vt:lpwstr>Public</vt:lpwstr>
  </property>
  <property fmtid="{D5CDD505-2E9C-101B-9397-08002B2CF9AE}" pid="6" name="MSIP_Label_d9088468-0951-4aef-9cc3-0a346e475ddc_SiteId">
    <vt:lpwstr>aca3c8d6-aa71-4e1a-a10e-03572fc58c0b</vt:lpwstr>
  </property>
  <property fmtid="{D5CDD505-2E9C-101B-9397-08002B2CF9AE}" pid="7" name="MSIP_Label_d9088468-0951-4aef-9cc3-0a346e475ddc_ActionId">
    <vt:lpwstr>024f260b-7ef7-41b7-80ac-bcad77d0c326</vt:lpwstr>
  </property>
  <property fmtid="{D5CDD505-2E9C-101B-9397-08002B2CF9AE}" pid="8" name="MSIP_Label_d9088468-0951-4aef-9cc3-0a346e475ddc_ContentBits">
    <vt:lpwstr>0</vt:lpwstr>
  </property>
</Properties>
</file>